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50" windowHeight="4635" activeTab="1"/>
  </bookViews>
  <sheets>
    <sheet name="Drawdown" sheetId="1" r:id="rId1"/>
    <sheet name="Theis" sheetId="2" r:id="rId2"/>
    <sheet name="Jacob" sheetId="3" r:id="rId3"/>
    <sheet name="Data" sheetId="4" r:id="rId4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<sst xmlns="http://schemas.openxmlformats.org/spreadsheetml/2006/main" count="12" uniqueCount="9">
  <si>
    <t>u</t>
  </si>
  <si>
    <t>1/u</t>
  </si>
  <si>
    <t>w(u)</t>
  </si>
  <si>
    <t>t(min)</t>
  </si>
  <si>
    <t>DEL $</t>
  </si>
  <si>
    <t>problem 16</t>
  </si>
  <si>
    <t>Fetter Data</t>
  </si>
  <si>
    <t>Theis</t>
  </si>
  <si>
    <t>Jacob St. Line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</si>
</sst>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</numFmts>
  <fonts count="9">
    <font>
      <sz val="10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0"/>
      <color indexed="24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14"/>
          <c:w val="0.956"/>
          <c:h val="0.935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Data!$I$4:$I$25</c:f>
              <c:numCache>
                <c:ptCount val="22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12</c:v>
                </c:pt>
                <c:pt idx="4">
                  <c:v>20</c:v>
                </c:pt>
                <c:pt idx="5">
                  <c:v>24</c:v>
                </c:pt>
                <c:pt idx="6">
                  <c:v>30</c:v>
                </c:pt>
                <c:pt idx="7">
                  <c:v>38</c:v>
                </c:pt>
                <c:pt idx="8">
                  <c:v>47</c:v>
                </c:pt>
                <c:pt idx="9">
                  <c:v>50</c:v>
                </c:pt>
                <c:pt idx="10">
                  <c:v>60</c:v>
                </c:pt>
                <c:pt idx="11">
                  <c:v>70</c:v>
                </c:pt>
                <c:pt idx="12">
                  <c:v>80</c:v>
                </c:pt>
                <c:pt idx="13">
                  <c:v>90</c:v>
                </c:pt>
                <c:pt idx="14">
                  <c:v>100</c:v>
                </c:pt>
                <c:pt idx="15">
                  <c:v>130</c:v>
                </c:pt>
                <c:pt idx="16">
                  <c:v>160</c:v>
                </c:pt>
                <c:pt idx="17">
                  <c:v>200</c:v>
                </c:pt>
                <c:pt idx="18">
                  <c:v>260</c:v>
                </c:pt>
                <c:pt idx="19">
                  <c:v>320</c:v>
                </c:pt>
                <c:pt idx="20">
                  <c:v>380</c:v>
                </c:pt>
                <c:pt idx="21">
                  <c:v>500</c:v>
                </c:pt>
              </c:numCache>
            </c:numRef>
          </c:xVal>
          <c:yVal>
            <c:numRef>
              <c:f>Data!$J$4:$J$25</c:f>
              <c:numCache>
                <c:ptCount val="22"/>
                <c:pt idx="0">
                  <c:v>0.3</c:v>
                </c:pt>
                <c:pt idx="1">
                  <c:v>0.7</c:v>
                </c:pt>
                <c:pt idx="2">
                  <c:v>1.3</c:v>
                </c:pt>
                <c:pt idx="3">
                  <c:v>2.1</c:v>
                </c:pt>
                <c:pt idx="4">
                  <c:v>3.2</c:v>
                </c:pt>
                <c:pt idx="5">
                  <c:v>3.6</c:v>
                </c:pt>
                <c:pt idx="6">
                  <c:v>4.1</c:v>
                </c:pt>
                <c:pt idx="7">
                  <c:v>4.7</c:v>
                </c:pt>
                <c:pt idx="8">
                  <c:v>5.1</c:v>
                </c:pt>
                <c:pt idx="9">
                  <c:v>5.3</c:v>
                </c:pt>
                <c:pt idx="10">
                  <c:v>5.7</c:v>
                </c:pt>
                <c:pt idx="11">
                  <c:v>6.1</c:v>
                </c:pt>
                <c:pt idx="12">
                  <c:v>6.3</c:v>
                </c:pt>
                <c:pt idx="13">
                  <c:v>6.7</c:v>
                </c:pt>
                <c:pt idx="14">
                  <c:v>7</c:v>
                </c:pt>
                <c:pt idx="15">
                  <c:v>7.5</c:v>
                </c:pt>
                <c:pt idx="16">
                  <c:v>8.3</c:v>
                </c:pt>
                <c:pt idx="17">
                  <c:v>8.5</c:v>
                </c:pt>
                <c:pt idx="18">
                  <c:v>9.2</c:v>
                </c:pt>
                <c:pt idx="19">
                  <c:v>9.7</c:v>
                </c:pt>
                <c:pt idx="20">
                  <c:v>10.2</c:v>
                </c:pt>
                <c:pt idx="21">
                  <c:v>10.9</c:v>
                </c:pt>
              </c:numCache>
            </c:numRef>
          </c:yVal>
          <c:smooth val="1"/>
        </c:ser>
        <c:axId val="38831370"/>
        <c:axId val="13938011"/>
      </c:scatterChart>
      <c:valAx>
        <c:axId val="38831370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3938011"/>
        <c:crossesAt val="1E-05"/>
        <c:crossBetween val="midCat"/>
        <c:dispUnits/>
      </c:valAx>
      <c:valAx>
        <c:axId val="13938011"/>
        <c:scaling>
          <c:logBase val="10"/>
          <c:orientation val="minMax"/>
          <c:max val="1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8831370"/>
        <c:crossesAt val="1E-0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Theis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1475"/>
          <c:w val="0.94375"/>
          <c:h val="0.82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Data!$B$4:$B$93</c:f>
              <c:numCache>
                <c:ptCount val="90"/>
                <c:pt idx="0">
                  <c:v>0.1111111111111111</c:v>
                </c:pt>
                <c:pt idx="1">
                  <c:v>0.125</c:v>
                </c:pt>
                <c:pt idx="2">
                  <c:v>0.14285714285714285</c:v>
                </c:pt>
                <c:pt idx="3">
                  <c:v>0.16666666666666666</c:v>
                </c:pt>
                <c:pt idx="4">
                  <c:v>0.2</c:v>
                </c:pt>
                <c:pt idx="5">
                  <c:v>0.25</c:v>
                </c:pt>
                <c:pt idx="6">
                  <c:v>0.3333333333333333</c:v>
                </c:pt>
                <c:pt idx="7">
                  <c:v>0.5</c:v>
                </c:pt>
                <c:pt idx="8">
                  <c:v>1</c:v>
                </c:pt>
                <c:pt idx="9">
                  <c:v>1.1111111111111112</c:v>
                </c:pt>
                <c:pt idx="10">
                  <c:v>1.25</c:v>
                </c:pt>
                <c:pt idx="11">
                  <c:v>1.4285714285714286</c:v>
                </c:pt>
                <c:pt idx="12">
                  <c:v>1.6666666666666665</c:v>
                </c:pt>
                <c:pt idx="13">
                  <c:v>2</c:v>
                </c:pt>
                <c:pt idx="14">
                  <c:v>2.5</c:v>
                </c:pt>
                <c:pt idx="15">
                  <c:v>3.333333333333333</c:v>
                </c:pt>
                <c:pt idx="16">
                  <c:v>5</c:v>
                </c:pt>
                <c:pt idx="17">
                  <c:v>10</c:v>
                </c:pt>
                <c:pt idx="18">
                  <c:v>11.11111111111111</c:v>
                </c:pt>
                <c:pt idx="19">
                  <c:v>12.5</c:v>
                </c:pt>
                <c:pt idx="20">
                  <c:v>14.285714285714285</c:v>
                </c:pt>
                <c:pt idx="21">
                  <c:v>16.666666666666668</c:v>
                </c:pt>
                <c:pt idx="22">
                  <c:v>20</c:v>
                </c:pt>
                <c:pt idx="23">
                  <c:v>25</c:v>
                </c:pt>
                <c:pt idx="24">
                  <c:v>33.333333333333336</c:v>
                </c:pt>
                <c:pt idx="25">
                  <c:v>50</c:v>
                </c:pt>
                <c:pt idx="26">
                  <c:v>100</c:v>
                </c:pt>
                <c:pt idx="27">
                  <c:v>111.11111111111111</c:v>
                </c:pt>
                <c:pt idx="28">
                  <c:v>125</c:v>
                </c:pt>
                <c:pt idx="29">
                  <c:v>142.85714285714286</c:v>
                </c:pt>
                <c:pt idx="30">
                  <c:v>166.66666666666666</c:v>
                </c:pt>
                <c:pt idx="31">
                  <c:v>200</c:v>
                </c:pt>
                <c:pt idx="32">
                  <c:v>250</c:v>
                </c:pt>
                <c:pt idx="33">
                  <c:v>333.3333333333333</c:v>
                </c:pt>
                <c:pt idx="34">
                  <c:v>500</c:v>
                </c:pt>
                <c:pt idx="35">
                  <c:v>1000</c:v>
                </c:pt>
                <c:pt idx="36">
                  <c:v>1111.111111111111</c:v>
                </c:pt>
                <c:pt idx="37">
                  <c:v>1250</c:v>
                </c:pt>
                <c:pt idx="38">
                  <c:v>1428.5714285714287</c:v>
                </c:pt>
                <c:pt idx="39">
                  <c:v>1666.6666666666665</c:v>
                </c:pt>
                <c:pt idx="40">
                  <c:v>2000</c:v>
                </c:pt>
                <c:pt idx="41">
                  <c:v>2500</c:v>
                </c:pt>
                <c:pt idx="42">
                  <c:v>3333.333333333333</c:v>
                </c:pt>
                <c:pt idx="43">
                  <c:v>5000</c:v>
                </c:pt>
                <c:pt idx="44">
                  <c:v>10000</c:v>
                </c:pt>
                <c:pt idx="45">
                  <c:v>11111.111111111111</c:v>
                </c:pt>
                <c:pt idx="46">
                  <c:v>12499.999999999998</c:v>
                </c:pt>
                <c:pt idx="47">
                  <c:v>14285.714285714284</c:v>
                </c:pt>
                <c:pt idx="48">
                  <c:v>16666.666666666664</c:v>
                </c:pt>
                <c:pt idx="49">
                  <c:v>20000</c:v>
                </c:pt>
                <c:pt idx="50">
                  <c:v>24999.999999999996</c:v>
                </c:pt>
                <c:pt idx="51">
                  <c:v>33333.33333333333</c:v>
                </c:pt>
                <c:pt idx="52">
                  <c:v>49999.99999999999</c:v>
                </c:pt>
                <c:pt idx="53">
                  <c:v>99999.99999999999</c:v>
                </c:pt>
                <c:pt idx="54">
                  <c:v>111111.11111111111</c:v>
                </c:pt>
                <c:pt idx="55">
                  <c:v>125000</c:v>
                </c:pt>
                <c:pt idx="56">
                  <c:v>142857.14285714287</c:v>
                </c:pt>
                <c:pt idx="57">
                  <c:v>166666.66666666666</c:v>
                </c:pt>
                <c:pt idx="58">
                  <c:v>200000.00000000003</c:v>
                </c:pt>
                <c:pt idx="59">
                  <c:v>250000</c:v>
                </c:pt>
                <c:pt idx="60">
                  <c:v>333333.3333333333</c:v>
                </c:pt>
                <c:pt idx="61">
                  <c:v>500000</c:v>
                </c:pt>
                <c:pt idx="62">
                  <c:v>1000000</c:v>
                </c:pt>
                <c:pt idx="63">
                  <c:v>1111111.1111111112</c:v>
                </c:pt>
                <c:pt idx="64">
                  <c:v>1250000</c:v>
                </c:pt>
                <c:pt idx="65">
                  <c:v>1428571.4285714286</c:v>
                </c:pt>
                <c:pt idx="66">
                  <c:v>1666666.6666666667</c:v>
                </c:pt>
                <c:pt idx="67">
                  <c:v>2000000</c:v>
                </c:pt>
                <c:pt idx="68">
                  <c:v>2500000</c:v>
                </c:pt>
                <c:pt idx="69">
                  <c:v>3333333.3333333335</c:v>
                </c:pt>
                <c:pt idx="70">
                  <c:v>5000000</c:v>
                </c:pt>
                <c:pt idx="71">
                  <c:v>10000000</c:v>
                </c:pt>
                <c:pt idx="72">
                  <c:v>11111111.111111112</c:v>
                </c:pt>
                <c:pt idx="73">
                  <c:v>12500000</c:v>
                </c:pt>
                <c:pt idx="74">
                  <c:v>14285714.285714285</c:v>
                </c:pt>
                <c:pt idx="75">
                  <c:v>16666666.666666664</c:v>
                </c:pt>
                <c:pt idx="76">
                  <c:v>20000000</c:v>
                </c:pt>
                <c:pt idx="77">
                  <c:v>25000000</c:v>
                </c:pt>
                <c:pt idx="78">
                  <c:v>33333333.33333333</c:v>
                </c:pt>
                <c:pt idx="79">
                  <c:v>50000000</c:v>
                </c:pt>
                <c:pt idx="80">
                  <c:v>100000000</c:v>
                </c:pt>
                <c:pt idx="81">
                  <c:v>111111111.11111109</c:v>
                </c:pt>
                <c:pt idx="82">
                  <c:v>124999999.99999999</c:v>
                </c:pt>
                <c:pt idx="83">
                  <c:v>142857142.85714284</c:v>
                </c:pt>
                <c:pt idx="84">
                  <c:v>166666666.66666666</c:v>
                </c:pt>
                <c:pt idx="85">
                  <c:v>200000000</c:v>
                </c:pt>
                <c:pt idx="86">
                  <c:v>249999999.99999997</c:v>
                </c:pt>
                <c:pt idx="87">
                  <c:v>333333333.3333333</c:v>
                </c:pt>
                <c:pt idx="88">
                  <c:v>499999999.99999994</c:v>
                </c:pt>
                <c:pt idx="89">
                  <c:v>999999999.9999999</c:v>
                </c:pt>
              </c:numCache>
            </c:numRef>
          </c:xVal>
          <c:yVal>
            <c:numRef>
              <c:f>Data!$C$4:$C$93</c:f>
              <c:numCache>
                <c:ptCount val="90"/>
                <c:pt idx="0">
                  <c:v>1.2E-05</c:v>
                </c:pt>
                <c:pt idx="1">
                  <c:v>3.8E-05</c:v>
                </c:pt>
                <c:pt idx="2">
                  <c:v>0.00012</c:v>
                </c:pt>
                <c:pt idx="3">
                  <c:v>0.00036</c:v>
                </c:pt>
                <c:pt idx="4">
                  <c:v>0.0011</c:v>
                </c:pt>
                <c:pt idx="5">
                  <c:v>0.0038</c:v>
                </c:pt>
                <c:pt idx="6">
                  <c:v>0.013</c:v>
                </c:pt>
                <c:pt idx="7">
                  <c:v>0.049</c:v>
                </c:pt>
                <c:pt idx="8">
                  <c:v>0.219</c:v>
                </c:pt>
                <c:pt idx="9">
                  <c:v>0.26</c:v>
                </c:pt>
                <c:pt idx="10">
                  <c:v>0.31</c:v>
                </c:pt>
                <c:pt idx="11">
                  <c:v>0.37</c:v>
                </c:pt>
                <c:pt idx="12">
                  <c:v>0.45</c:v>
                </c:pt>
                <c:pt idx="13">
                  <c:v>0.56</c:v>
                </c:pt>
                <c:pt idx="14">
                  <c:v>0.7</c:v>
                </c:pt>
                <c:pt idx="15">
                  <c:v>0.91</c:v>
                </c:pt>
                <c:pt idx="16">
                  <c:v>1.22</c:v>
                </c:pt>
                <c:pt idx="17">
                  <c:v>1.82</c:v>
                </c:pt>
                <c:pt idx="18">
                  <c:v>1.92</c:v>
                </c:pt>
                <c:pt idx="19">
                  <c:v>2.03</c:v>
                </c:pt>
                <c:pt idx="20">
                  <c:v>2.15</c:v>
                </c:pt>
                <c:pt idx="21">
                  <c:v>2.3</c:v>
                </c:pt>
                <c:pt idx="22">
                  <c:v>2.47</c:v>
                </c:pt>
                <c:pt idx="23">
                  <c:v>2.68</c:v>
                </c:pt>
                <c:pt idx="24">
                  <c:v>2.96</c:v>
                </c:pt>
                <c:pt idx="25">
                  <c:v>3.35</c:v>
                </c:pt>
                <c:pt idx="26">
                  <c:v>4.04</c:v>
                </c:pt>
                <c:pt idx="27">
                  <c:v>4.14</c:v>
                </c:pt>
                <c:pt idx="28">
                  <c:v>4.26</c:v>
                </c:pt>
                <c:pt idx="29">
                  <c:v>4.39</c:v>
                </c:pt>
                <c:pt idx="30">
                  <c:v>4.54</c:v>
                </c:pt>
                <c:pt idx="31">
                  <c:v>4.73</c:v>
                </c:pt>
                <c:pt idx="32">
                  <c:v>4.95</c:v>
                </c:pt>
                <c:pt idx="33">
                  <c:v>5.23</c:v>
                </c:pt>
                <c:pt idx="34">
                  <c:v>5.64</c:v>
                </c:pt>
                <c:pt idx="35">
                  <c:v>6.33</c:v>
                </c:pt>
                <c:pt idx="36">
                  <c:v>6.44</c:v>
                </c:pt>
                <c:pt idx="37">
                  <c:v>6.55</c:v>
                </c:pt>
                <c:pt idx="38">
                  <c:v>6.69</c:v>
                </c:pt>
                <c:pt idx="39">
                  <c:v>6.84</c:v>
                </c:pt>
                <c:pt idx="40">
                  <c:v>7.02</c:v>
                </c:pt>
                <c:pt idx="41">
                  <c:v>7.25</c:v>
                </c:pt>
                <c:pt idx="42">
                  <c:v>7.53</c:v>
                </c:pt>
                <c:pt idx="43">
                  <c:v>7.94</c:v>
                </c:pt>
                <c:pt idx="44">
                  <c:v>8.63</c:v>
                </c:pt>
                <c:pt idx="45">
                  <c:v>8.74</c:v>
                </c:pt>
                <c:pt idx="46">
                  <c:v>8.86</c:v>
                </c:pt>
                <c:pt idx="47">
                  <c:v>8.99</c:v>
                </c:pt>
                <c:pt idx="48">
                  <c:v>9.14</c:v>
                </c:pt>
                <c:pt idx="49">
                  <c:v>9.33</c:v>
                </c:pt>
                <c:pt idx="50">
                  <c:v>9.55</c:v>
                </c:pt>
                <c:pt idx="51">
                  <c:v>9.84</c:v>
                </c:pt>
                <c:pt idx="52">
                  <c:v>10.24</c:v>
                </c:pt>
                <c:pt idx="53">
                  <c:v>10.94</c:v>
                </c:pt>
                <c:pt idx="54">
                  <c:v>11.04</c:v>
                </c:pt>
                <c:pt idx="55">
                  <c:v>11.16</c:v>
                </c:pt>
                <c:pt idx="56">
                  <c:v>11.29</c:v>
                </c:pt>
                <c:pt idx="57">
                  <c:v>11.45</c:v>
                </c:pt>
                <c:pt idx="58">
                  <c:v>11.63</c:v>
                </c:pt>
                <c:pt idx="59">
                  <c:v>11.85</c:v>
                </c:pt>
                <c:pt idx="60">
                  <c:v>12.14</c:v>
                </c:pt>
                <c:pt idx="61">
                  <c:v>12.55</c:v>
                </c:pt>
                <c:pt idx="62">
                  <c:v>13.24</c:v>
                </c:pt>
                <c:pt idx="63">
                  <c:v>13.34</c:v>
                </c:pt>
                <c:pt idx="64">
                  <c:v>13.46</c:v>
                </c:pt>
                <c:pt idx="65">
                  <c:v>13.6</c:v>
                </c:pt>
                <c:pt idx="66">
                  <c:v>13.75</c:v>
                </c:pt>
                <c:pt idx="67">
                  <c:v>13.93</c:v>
                </c:pt>
                <c:pt idx="68">
                  <c:v>14.15</c:v>
                </c:pt>
                <c:pt idx="69">
                  <c:v>14.44</c:v>
                </c:pt>
                <c:pt idx="70">
                  <c:v>14.85</c:v>
                </c:pt>
                <c:pt idx="71">
                  <c:v>15.54</c:v>
                </c:pt>
                <c:pt idx="72">
                  <c:v>15.65</c:v>
                </c:pt>
                <c:pt idx="73">
                  <c:v>15.76</c:v>
                </c:pt>
                <c:pt idx="74">
                  <c:v>15.9</c:v>
                </c:pt>
                <c:pt idx="75">
                  <c:v>16.05</c:v>
                </c:pt>
                <c:pt idx="76">
                  <c:v>16.23</c:v>
                </c:pt>
                <c:pt idx="77">
                  <c:v>16.46</c:v>
                </c:pt>
                <c:pt idx="78">
                  <c:v>16.74</c:v>
                </c:pt>
                <c:pt idx="79">
                  <c:v>17.15</c:v>
                </c:pt>
                <c:pt idx="80">
                  <c:v>17.84</c:v>
                </c:pt>
                <c:pt idx="81">
                  <c:v>17.95</c:v>
                </c:pt>
                <c:pt idx="82">
                  <c:v>18.07</c:v>
                </c:pt>
                <c:pt idx="83">
                  <c:v>18.2</c:v>
                </c:pt>
                <c:pt idx="84">
                  <c:v>18.35</c:v>
                </c:pt>
                <c:pt idx="85">
                  <c:v>18.54</c:v>
                </c:pt>
                <c:pt idx="86">
                  <c:v>18.76</c:v>
                </c:pt>
                <c:pt idx="87">
                  <c:v>19.05</c:v>
                </c:pt>
                <c:pt idx="88">
                  <c:v>19.45</c:v>
                </c:pt>
                <c:pt idx="89">
                  <c:v>20.15</c:v>
                </c:pt>
              </c:numCache>
            </c:numRef>
          </c:yVal>
          <c:smooth val="1"/>
        </c:ser>
        <c:axId val="58333236"/>
        <c:axId val="55237077"/>
      </c:scatterChart>
      <c:valAx>
        <c:axId val="58333236"/>
        <c:scaling>
          <c:logBase val="10"/>
          <c:orientation val="minMax"/>
          <c:max val="10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1/u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5237077"/>
        <c:crossesAt val="1E-05"/>
        <c:crossBetween val="midCat"/>
        <c:dispUnits/>
      </c:valAx>
      <c:valAx>
        <c:axId val="55237077"/>
        <c:scaling>
          <c:logBase val="10"/>
          <c:orientation val="minMax"/>
          <c:max val="100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w(u)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8333236"/>
        <c:crossesAt val="0.000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Jacob Straight Line Method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5"/>
          <c:w val="0.94925"/>
          <c:h val="0.837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Data!$O$4:$O$8</c:f>
              <c:numCache>
                <c:ptCount val="5"/>
                <c:pt idx="0">
                  <c:v>10</c:v>
                </c:pt>
                <c:pt idx="1">
                  <c:v>40</c:v>
                </c:pt>
                <c:pt idx="2">
                  <c:v>150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Data!$P$4:$P$8</c:f>
              <c:numCache>
                <c:ptCount val="5"/>
                <c:pt idx="0">
                  <c:v>15.1</c:v>
                </c:pt>
                <c:pt idx="1">
                  <c:v>9.4</c:v>
                </c:pt>
                <c:pt idx="2">
                  <c:v>4.4</c:v>
                </c:pt>
                <c:pt idx="3">
                  <c:v>1.7</c:v>
                </c:pt>
                <c:pt idx="4">
                  <c:v>0.25</c:v>
                </c:pt>
              </c:numCache>
            </c:numRef>
          </c:yVal>
          <c:smooth val="1"/>
        </c:ser>
        <c:axId val="27371646"/>
        <c:axId val="45018223"/>
      </c:scatterChart>
      <c:valAx>
        <c:axId val="27371646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5018223"/>
        <c:crosses val="autoZero"/>
        <c:crossBetween val="midCat"/>
        <c:dispUnits/>
      </c:valAx>
      <c:valAx>
        <c:axId val="45018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Drawdown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7371646"/>
        <c:crosses val="autoZero"/>
        <c:crossBetween val="midCat"/>
        <c:dispUnits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645"/>
          <c:w val="0.934"/>
          <c:h val="0.87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Data!$G$4:$G$16</c:f>
              <c:numCache>
                <c:ptCount val="13"/>
                <c:pt idx="0">
                  <c:v>11</c:v>
                </c:pt>
                <c:pt idx="1">
                  <c:v>14</c:v>
                </c:pt>
                <c:pt idx="2">
                  <c:v>18</c:v>
                </c:pt>
                <c:pt idx="3">
                  <c:v>21</c:v>
                </c:pt>
                <c:pt idx="4">
                  <c:v>28</c:v>
                </c:pt>
                <c:pt idx="5">
                  <c:v>35</c:v>
                </c:pt>
                <c:pt idx="6">
                  <c:v>52</c:v>
                </c:pt>
                <c:pt idx="7">
                  <c:v>60</c:v>
                </c:pt>
                <c:pt idx="8">
                  <c:v>74</c:v>
                </c:pt>
                <c:pt idx="9">
                  <c:v>88</c:v>
                </c:pt>
                <c:pt idx="10">
                  <c:v>100</c:v>
                </c:pt>
                <c:pt idx="11">
                  <c:v>112</c:v>
                </c:pt>
                <c:pt idx="12">
                  <c:v>130</c:v>
                </c:pt>
              </c:numCache>
            </c:numRef>
          </c:xVal>
          <c:yVal>
            <c:numRef>
              <c:f>Data!$H$4:$H$16</c:f>
              <c:numCache>
                <c:ptCount val="13"/>
                <c:pt idx="0">
                  <c:v>2.13</c:v>
                </c:pt>
                <c:pt idx="1">
                  <c:v>2.27</c:v>
                </c:pt>
                <c:pt idx="2">
                  <c:v>2.44</c:v>
                </c:pt>
                <c:pt idx="3">
                  <c:v>2.5</c:v>
                </c:pt>
                <c:pt idx="4">
                  <c:v>2.68</c:v>
                </c:pt>
                <c:pt idx="5">
                  <c:v>2.8</c:v>
                </c:pt>
                <c:pt idx="6">
                  <c:v>3.11</c:v>
                </c:pt>
                <c:pt idx="7">
                  <c:v>3.29</c:v>
                </c:pt>
                <c:pt idx="8">
                  <c:v>3.41</c:v>
                </c:pt>
                <c:pt idx="9">
                  <c:v>3.7</c:v>
                </c:pt>
                <c:pt idx="10">
                  <c:v>3.86</c:v>
                </c:pt>
                <c:pt idx="11">
                  <c:v>4.01</c:v>
                </c:pt>
                <c:pt idx="12">
                  <c:v>4.14</c:v>
                </c:pt>
              </c:numCache>
            </c:numRef>
          </c:yVal>
          <c:smooth val="1"/>
        </c:ser>
        <c:axId val="2510824"/>
        <c:axId val="22597417"/>
      </c:scatterChart>
      <c:valAx>
        <c:axId val="2510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597417"/>
        <c:crosses val="autoZero"/>
        <c:crossBetween val="midCat"/>
        <c:dispUnits/>
      </c:valAx>
      <c:valAx>
        <c:axId val="225974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1082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5"/>
          <c:y val="0.0645"/>
          <c:w val="0.8485"/>
          <c:h val="0.703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Data!$G$4:$G$16</c:f>
              <c:numCache>
                <c:ptCount val="13"/>
                <c:pt idx="0">
                  <c:v>11</c:v>
                </c:pt>
                <c:pt idx="1">
                  <c:v>14</c:v>
                </c:pt>
                <c:pt idx="2">
                  <c:v>18</c:v>
                </c:pt>
                <c:pt idx="3">
                  <c:v>21</c:v>
                </c:pt>
                <c:pt idx="4">
                  <c:v>28</c:v>
                </c:pt>
                <c:pt idx="5">
                  <c:v>35</c:v>
                </c:pt>
                <c:pt idx="6">
                  <c:v>52</c:v>
                </c:pt>
                <c:pt idx="7">
                  <c:v>60</c:v>
                </c:pt>
                <c:pt idx="8">
                  <c:v>74</c:v>
                </c:pt>
                <c:pt idx="9">
                  <c:v>88</c:v>
                </c:pt>
                <c:pt idx="10">
                  <c:v>100</c:v>
                </c:pt>
                <c:pt idx="11">
                  <c:v>112</c:v>
                </c:pt>
                <c:pt idx="12">
                  <c:v>130</c:v>
                </c:pt>
              </c:numCache>
            </c:numRef>
          </c:xVal>
          <c:yVal>
            <c:numRef>
              <c:f>Data!$H$4:$H$16</c:f>
              <c:numCache>
                <c:ptCount val="13"/>
                <c:pt idx="0">
                  <c:v>2.13</c:v>
                </c:pt>
                <c:pt idx="1">
                  <c:v>2.27</c:v>
                </c:pt>
                <c:pt idx="2">
                  <c:v>2.44</c:v>
                </c:pt>
                <c:pt idx="3">
                  <c:v>2.5</c:v>
                </c:pt>
                <c:pt idx="4">
                  <c:v>2.68</c:v>
                </c:pt>
                <c:pt idx="5">
                  <c:v>2.8</c:v>
                </c:pt>
                <c:pt idx="6">
                  <c:v>3.11</c:v>
                </c:pt>
                <c:pt idx="7">
                  <c:v>3.29</c:v>
                </c:pt>
                <c:pt idx="8">
                  <c:v>3.41</c:v>
                </c:pt>
                <c:pt idx="9">
                  <c:v>3.7</c:v>
                </c:pt>
                <c:pt idx="10">
                  <c:v>3.86</c:v>
                </c:pt>
                <c:pt idx="11">
                  <c:v>4.01</c:v>
                </c:pt>
                <c:pt idx="12">
                  <c:v>4.14</c:v>
                </c:pt>
              </c:numCache>
            </c:numRef>
          </c:yVal>
          <c:smooth val="1"/>
        </c:ser>
        <c:axId val="2050162"/>
        <c:axId val="18451459"/>
      </c:scatterChart>
      <c:valAx>
        <c:axId val="2050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W(u)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451459"/>
        <c:crosses val="autoZero"/>
        <c:crossBetween val="midCat"/>
        <c:dispUnits/>
      </c:valAx>
      <c:valAx>
        <c:axId val="18451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1/u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501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962900"/>
    <xdr:graphicFrame>
      <xdr:nvGraphicFramePr>
        <xdr:cNvPr id="1" name="Shape 1025"/>
        <xdr:cNvGraphicFramePr/>
      </xdr:nvGraphicFramePr>
      <xdr:xfrm>
        <a:off x="0" y="0"/>
        <a:ext cx="12001500" cy="796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409575</xdr:colOff>
      <xdr:row>9</xdr:row>
      <xdr:rowOff>123825</xdr:rowOff>
    </xdr:from>
    <xdr:to>
      <xdr:col>46</xdr:col>
      <xdr:colOff>638175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29213175" y="1581150"/>
        <a:ext cx="297180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49</xdr:col>
      <xdr:colOff>390525</xdr:colOff>
      <xdr:row>8</xdr:row>
      <xdr:rowOff>114300</xdr:rowOff>
    </xdr:from>
    <xdr:to>
      <xdr:col>53</xdr:col>
      <xdr:colOff>619125</xdr:colOff>
      <xdr:row>18</xdr:row>
      <xdr:rowOff>57150</xdr:rowOff>
    </xdr:to>
    <xdr:graphicFrame>
      <xdr:nvGraphicFramePr>
        <xdr:cNvPr id="2" name="Chart 2"/>
        <xdr:cNvGraphicFramePr/>
      </xdr:nvGraphicFramePr>
      <xdr:xfrm>
        <a:off x="33994725" y="1409700"/>
        <a:ext cx="2971800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workbookViewId="0" topLeftCell="G1">
      <selection activeCell="K21" sqref="K21"/>
    </sheetView>
  </sheetViews>
  <sheetFormatPr defaultColWidth="9.140625" defaultRowHeight="12.75"/>
  <cols>
    <col min="1" max="16384" width="10.2812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1" t="s">
        <v>3</v>
      </c>
      <c r="H1" s="1" t="s">
        <v>4</v>
      </c>
      <c r="L1" t="s">
        <v>5</v>
      </c>
    </row>
    <row r="2" spans="9:15" ht="12.75">
      <c r="I2" t="s">
        <v>6</v>
      </c>
      <c r="L2">
        <v>0</v>
      </c>
      <c r="M2">
        <v>1</v>
      </c>
      <c r="O2" t="s">
        <v>6</v>
      </c>
    </row>
    <row r="3" spans="9:15" ht="12.75">
      <c r="I3" t="s">
        <v>7</v>
      </c>
      <c r="L3">
        <v>20</v>
      </c>
      <c r="M3">
        <v>0.1</v>
      </c>
      <c r="O3" t="s">
        <v>8</v>
      </c>
    </row>
    <row r="4" spans="1:16" ht="12.75">
      <c r="A4">
        <f>9*1</f>
        <v>9</v>
      </c>
      <c r="B4">
        <f aca="true" t="shared" si="0" ref="B4:B35">1/A4</f>
        <v>0.1111111111111111</v>
      </c>
      <c r="C4">
        <v>1.2E-05</v>
      </c>
      <c r="D4">
        <v>1</v>
      </c>
      <c r="E4">
        <v>0.14</v>
      </c>
      <c r="G4">
        <v>11</v>
      </c>
      <c r="H4">
        <v>2.13</v>
      </c>
      <c r="I4">
        <v>3</v>
      </c>
      <c r="J4">
        <v>0.3</v>
      </c>
      <c r="O4">
        <v>10</v>
      </c>
      <c r="P4">
        <v>15.1</v>
      </c>
    </row>
    <row r="5" spans="1:16" ht="12.75">
      <c r="A5">
        <v>8</v>
      </c>
      <c r="B5">
        <f t="shared" si="0"/>
        <v>0.125</v>
      </c>
      <c r="C5">
        <v>3.8E-05</v>
      </c>
      <c r="D5">
        <v>2</v>
      </c>
      <c r="E5">
        <v>0.22</v>
      </c>
      <c r="G5">
        <v>14</v>
      </c>
      <c r="H5">
        <v>2.27</v>
      </c>
      <c r="I5">
        <v>5</v>
      </c>
      <c r="J5">
        <v>0.7</v>
      </c>
      <c r="O5">
        <v>40</v>
      </c>
      <c r="P5">
        <v>9.4</v>
      </c>
    </row>
    <row r="6" spans="1:16" ht="12.75">
      <c r="A6">
        <v>7</v>
      </c>
      <c r="B6">
        <f t="shared" si="0"/>
        <v>0.14285714285714285</v>
      </c>
      <c r="C6">
        <v>0.00012</v>
      </c>
      <c r="D6">
        <v>3</v>
      </c>
      <c r="E6">
        <v>0.28</v>
      </c>
      <c r="G6">
        <v>18</v>
      </c>
      <c r="H6">
        <v>2.44</v>
      </c>
      <c r="I6">
        <v>8</v>
      </c>
      <c r="J6">
        <v>1.3</v>
      </c>
      <c r="O6">
        <v>150</v>
      </c>
      <c r="P6">
        <v>4.4</v>
      </c>
    </row>
    <row r="7" spans="1:16" ht="12.75">
      <c r="A7">
        <v>6</v>
      </c>
      <c r="B7">
        <f t="shared" si="0"/>
        <v>0.16666666666666666</v>
      </c>
      <c r="C7">
        <v>0.00036</v>
      </c>
      <c r="D7">
        <v>4</v>
      </c>
      <c r="E7">
        <v>0.32</v>
      </c>
      <c r="G7">
        <v>21</v>
      </c>
      <c r="H7">
        <v>2.5</v>
      </c>
      <c r="I7">
        <v>12</v>
      </c>
      <c r="J7">
        <v>2.1</v>
      </c>
      <c r="O7">
        <v>300</v>
      </c>
      <c r="P7">
        <v>1.7</v>
      </c>
    </row>
    <row r="8" spans="1:16" ht="12.75">
      <c r="A8">
        <v>5</v>
      </c>
      <c r="B8">
        <f t="shared" si="0"/>
        <v>0.2</v>
      </c>
      <c r="C8">
        <v>0.0011</v>
      </c>
      <c r="D8">
        <v>5</v>
      </c>
      <c r="E8">
        <v>0.34</v>
      </c>
      <c r="G8">
        <v>28</v>
      </c>
      <c r="H8">
        <v>2.68</v>
      </c>
      <c r="I8">
        <v>20</v>
      </c>
      <c r="J8">
        <v>3.2</v>
      </c>
      <c r="O8">
        <v>400</v>
      </c>
      <c r="P8">
        <v>0.25</v>
      </c>
    </row>
    <row r="9" spans="1:10" ht="12.75">
      <c r="A9">
        <v>4</v>
      </c>
      <c r="B9">
        <f t="shared" si="0"/>
        <v>0.25</v>
      </c>
      <c r="C9">
        <v>0.0038</v>
      </c>
      <c r="D9">
        <v>6</v>
      </c>
      <c r="E9">
        <v>0.37</v>
      </c>
      <c r="G9">
        <v>35</v>
      </c>
      <c r="H9">
        <v>2.8</v>
      </c>
      <c r="I9">
        <v>24</v>
      </c>
      <c r="J9">
        <v>3.6</v>
      </c>
    </row>
    <row r="10" spans="1:10" ht="12.75">
      <c r="A10">
        <v>3</v>
      </c>
      <c r="B10">
        <f t="shared" si="0"/>
        <v>0.3333333333333333</v>
      </c>
      <c r="C10">
        <v>0.013</v>
      </c>
      <c r="D10">
        <v>7</v>
      </c>
      <c r="E10">
        <v>0.39</v>
      </c>
      <c r="G10">
        <v>52</v>
      </c>
      <c r="H10">
        <v>3.11</v>
      </c>
      <c r="I10">
        <v>30</v>
      </c>
      <c r="J10">
        <v>4.1</v>
      </c>
    </row>
    <row r="11" spans="1:10" ht="12.75">
      <c r="A11">
        <v>2</v>
      </c>
      <c r="B11">
        <f t="shared" si="0"/>
        <v>0.5</v>
      </c>
      <c r="C11">
        <v>0.049</v>
      </c>
      <c r="D11">
        <v>8</v>
      </c>
      <c r="E11">
        <v>0.4</v>
      </c>
      <c r="G11">
        <v>60</v>
      </c>
      <c r="H11">
        <v>3.29</v>
      </c>
      <c r="I11">
        <v>38</v>
      </c>
      <c r="J11">
        <v>4.7</v>
      </c>
    </row>
    <row r="12" spans="1:10" ht="12.75">
      <c r="A12">
        <v>1</v>
      </c>
      <c r="B12">
        <f t="shared" si="0"/>
        <v>1</v>
      </c>
      <c r="C12">
        <v>0.219</v>
      </c>
      <c r="D12">
        <v>9</v>
      </c>
      <c r="E12">
        <v>0.42</v>
      </c>
      <c r="G12">
        <v>74</v>
      </c>
      <c r="H12">
        <v>3.41</v>
      </c>
      <c r="I12">
        <v>47</v>
      </c>
      <c r="J12">
        <v>5.1</v>
      </c>
    </row>
    <row r="13" spans="1:10" ht="12.75">
      <c r="A13">
        <f>9*10^-1</f>
        <v>0.9</v>
      </c>
      <c r="B13">
        <f t="shared" si="0"/>
        <v>1.1111111111111112</v>
      </c>
      <c r="C13">
        <v>0.26</v>
      </c>
      <c r="D13">
        <v>10</v>
      </c>
      <c r="E13">
        <v>0.44</v>
      </c>
      <c r="G13">
        <v>88</v>
      </c>
      <c r="H13">
        <v>3.7</v>
      </c>
      <c r="I13">
        <v>50</v>
      </c>
      <c r="J13">
        <v>5.3</v>
      </c>
    </row>
    <row r="14" spans="1:10" ht="12.75">
      <c r="A14">
        <f>8*10^-1</f>
        <v>0.8</v>
      </c>
      <c r="B14">
        <f t="shared" si="0"/>
        <v>1.25</v>
      </c>
      <c r="C14">
        <v>0.31</v>
      </c>
      <c r="D14">
        <v>21</v>
      </c>
      <c r="E14">
        <v>0.55</v>
      </c>
      <c r="G14">
        <v>100</v>
      </c>
      <c r="H14">
        <v>3.86</v>
      </c>
      <c r="I14">
        <v>60</v>
      </c>
      <c r="J14">
        <v>5.7</v>
      </c>
    </row>
    <row r="15" spans="1:10" ht="12.75">
      <c r="A15">
        <v>0.7</v>
      </c>
      <c r="B15">
        <f t="shared" si="0"/>
        <v>1.4285714285714286</v>
      </c>
      <c r="C15">
        <v>0.37</v>
      </c>
      <c r="D15">
        <v>30</v>
      </c>
      <c r="E15">
        <v>0.62</v>
      </c>
      <c r="G15">
        <v>112</v>
      </c>
      <c r="H15">
        <v>4.01</v>
      </c>
      <c r="I15">
        <v>70</v>
      </c>
      <c r="J15">
        <v>6.1</v>
      </c>
    </row>
    <row r="16" spans="1:10" ht="12.75">
      <c r="A16">
        <f>6*10^-1</f>
        <v>0.6000000000000001</v>
      </c>
      <c r="B16">
        <f t="shared" si="0"/>
        <v>1.6666666666666665</v>
      </c>
      <c r="C16">
        <v>0.45</v>
      </c>
      <c r="D16">
        <v>40</v>
      </c>
      <c r="E16">
        <v>0.66</v>
      </c>
      <c r="G16">
        <v>130</v>
      </c>
      <c r="H16">
        <v>4.14</v>
      </c>
      <c r="I16">
        <v>80</v>
      </c>
      <c r="J16">
        <v>6.3</v>
      </c>
    </row>
    <row r="17" spans="1:10" ht="12.75">
      <c r="A17">
        <f>5*10^-1</f>
        <v>0.5</v>
      </c>
      <c r="B17">
        <f t="shared" si="0"/>
        <v>2</v>
      </c>
      <c r="C17">
        <v>0.56</v>
      </c>
      <c r="D17">
        <v>50</v>
      </c>
      <c r="E17">
        <v>0.7</v>
      </c>
      <c r="I17">
        <v>90</v>
      </c>
      <c r="J17">
        <v>6.7</v>
      </c>
    </row>
    <row r="18" spans="1:10" ht="12.75">
      <c r="A18">
        <f>4*10^-1</f>
        <v>0.4</v>
      </c>
      <c r="B18">
        <f t="shared" si="0"/>
        <v>2.5</v>
      </c>
      <c r="C18">
        <v>0.7</v>
      </c>
      <c r="D18">
        <v>60</v>
      </c>
      <c r="E18">
        <v>0.71</v>
      </c>
      <c r="I18">
        <v>100</v>
      </c>
      <c r="J18">
        <v>7</v>
      </c>
    </row>
    <row r="19" spans="1:10" ht="12.75">
      <c r="A19">
        <f>3*10^-1</f>
        <v>0.30000000000000004</v>
      </c>
      <c r="B19">
        <f t="shared" si="0"/>
        <v>3.333333333333333</v>
      </c>
      <c r="C19">
        <v>0.91</v>
      </c>
      <c r="D19">
        <v>70</v>
      </c>
      <c r="E19">
        <v>0.73</v>
      </c>
      <c r="I19">
        <v>130</v>
      </c>
      <c r="J19">
        <v>7.5</v>
      </c>
    </row>
    <row r="20" spans="1:10" ht="12.75">
      <c r="A20">
        <f>2*10^-1</f>
        <v>0.2</v>
      </c>
      <c r="B20">
        <f t="shared" si="0"/>
        <v>5</v>
      </c>
      <c r="C20">
        <v>1.22</v>
      </c>
      <c r="D20">
        <v>80</v>
      </c>
      <c r="E20">
        <v>0.76</v>
      </c>
      <c r="I20">
        <v>160</v>
      </c>
      <c r="J20">
        <v>8.3</v>
      </c>
    </row>
    <row r="21" spans="1:10" ht="12.75">
      <c r="A21">
        <f>1*10^-1</f>
        <v>0.1</v>
      </c>
      <c r="B21">
        <f t="shared" si="0"/>
        <v>10</v>
      </c>
      <c r="C21">
        <v>1.82</v>
      </c>
      <c r="D21">
        <v>90</v>
      </c>
      <c r="E21">
        <v>0.79</v>
      </c>
      <c r="I21">
        <v>200</v>
      </c>
      <c r="J21">
        <v>8.5</v>
      </c>
    </row>
    <row r="22" spans="1:10" ht="12.75">
      <c r="A22">
        <f>9*10^-2</f>
        <v>0.09</v>
      </c>
      <c r="B22">
        <f t="shared" si="0"/>
        <v>11.11111111111111</v>
      </c>
      <c r="C22">
        <v>1.92</v>
      </c>
      <c r="D22">
        <v>100</v>
      </c>
      <c r="E22">
        <v>0.81</v>
      </c>
      <c r="I22">
        <v>260</v>
      </c>
      <c r="J22">
        <v>9.2</v>
      </c>
    </row>
    <row r="23" spans="1:10" ht="12.75">
      <c r="A23">
        <f>8*10^-2</f>
        <v>0.08</v>
      </c>
      <c r="B23">
        <f t="shared" si="0"/>
        <v>12.5</v>
      </c>
      <c r="C23">
        <v>2.03</v>
      </c>
      <c r="D23">
        <v>200</v>
      </c>
      <c r="E23">
        <v>0.9</v>
      </c>
      <c r="I23">
        <v>320</v>
      </c>
      <c r="J23">
        <v>9.7</v>
      </c>
    </row>
    <row r="24" spans="1:10" ht="12.75">
      <c r="A24">
        <f>7*10^-2</f>
        <v>0.07</v>
      </c>
      <c r="B24">
        <f t="shared" si="0"/>
        <v>14.285714285714285</v>
      </c>
      <c r="C24">
        <v>2.15</v>
      </c>
      <c r="D24">
        <v>400</v>
      </c>
      <c r="E24">
        <v>0.99</v>
      </c>
      <c r="I24">
        <v>380</v>
      </c>
      <c r="J24">
        <v>10.2</v>
      </c>
    </row>
    <row r="25" spans="1:10" ht="12.75">
      <c r="A25">
        <f>6*10^-2</f>
        <v>0.06</v>
      </c>
      <c r="B25">
        <f t="shared" si="0"/>
        <v>16.666666666666668</v>
      </c>
      <c r="C25">
        <v>2.3</v>
      </c>
      <c r="D25">
        <v>800</v>
      </c>
      <c r="E25">
        <v>1.07</v>
      </c>
      <c r="I25">
        <v>500</v>
      </c>
      <c r="J25">
        <v>10.9</v>
      </c>
    </row>
    <row r="26" spans="1:5" ht="12.75">
      <c r="A26">
        <f>5*10^-2</f>
        <v>0.05</v>
      </c>
      <c r="B26">
        <f t="shared" si="0"/>
        <v>20</v>
      </c>
      <c r="C26">
        <v>2.47</v>
      </c>
      <c r="D26">
        <v>1000</v>
      </c>
      <c r="E26">
        <v>1.1</v>
      </c>
    </row>
    <row r="27" spans="1:3" ht="12.75">
      <c r="A27">
        <f>4*10^-2</f>
        <v>0.04</v>
      </c>
      <c r="B27">
        <f t="shared" si="0"/>
        <v>25</v>
      </c>
      <c r="C27">
        <v>2.68</v>
      </c>
    </row>
    <row r="28" spans="1:3" ht="12.75">
      <c r="A28">
        <f>3*10^-2</f>
        <v>0.03</v>
      </c>
      <c r="B28">
        <f t="shared" si="0"/>
        <v>33.333333333333336</v>
      </c>
      <c r="C28">
        <v>2.96</v>
      </c>
    </row>
    <row r="29" spans="1:3" ht="12.75">
      <c r="A29">
        <f>2*10^-2</f>
        <v>0.02</v>
      </c>
      <c r="B29">
        <f t="shared" si="0"/>
        <v>50</v>
      </c>
      <c r="C29">
        <v>3.35</v>
      </c>
    </row>
    <row r="30" spans="1:3" ht="12.75">
      <c r="A30">
        <f>1*10^-2</f>
        <v>0.01</v>
      </c>
      <c r="B30">
        <f t="shared" si="0"/>
        <v>100</v>
      </c>
      <c r="C30">
        <v>4.04</v>
      </c>
    </row>
    <row r="31" spans="1:3" ht="12.75">
      <c r="A31">
        <v>0.009</v>
      </c>
      <c r="B31">
        <f t="shared" si="0"/>
        <v>111.11111111111111</v>
      </c>
      <c r="C31">
        <v>4.14</v>
      </c>
    </row>
    <row r="32" spans="1:3" ht="12.75">
      <c r="A32">
        <v>0.008</v>
      </c>
      <c r="B32">
        <f t="shared" si="0"/>
        <v>125</v>
      </c>
      <c r="C32">
        <v>4.26</v>
      </c>
    </row>
    <row r="33" spans="1:3" ht="12.75">
      <c r="A33">
        <v>0.007</v>
      </c>
      <c r="B33">
        <f t="shared" si="0"/>
        <v>142.85714285714286</v>
      </c>
      <c r="C33">
        <v>4.39</v>
      </c>
    </row>
    <row r="34" spans="1:3" ht="12.75">
      <c r="A34">
        <v>0.006</v>
      </c>
      <c r="B34">
        <f t="shared" si="0"/>
        <v>166.66666666666666</v>
      </c>
      <c r="C34">
        <v>4.54</v>
      </c>
    </row>
    <row r="35" spans="1:3" ht="12.75">
      <c r="A35">
        <v>0.005</v>
      </c>
      <c r="B35">
        <f t="shared" si="0"/>
        <v>200</v>
      </c>
      <c r="C35">
        <v>4.73</v>
      </c>
    </row>
    <row r="36" spans="1:3" ht="12.75">
      <c r="A36">
        <v>0.004</v>
      </c>
      <c r="B36">
        <f aca="true" t="shared" si="1" ref="B36:B67">1/A36</f>
        <v>250</v>
      </c>
      <c r="C36">
        <v>4.95</v>
      </c>
    </row>
    <row r="37" spans="1:3" ht="12.75">
      <c r="A37">
        <v>0.003</v>
      </c>
      <c r="B37">
        <f t="shared" si="1"/>
        <v>333.3333333333333</v>
      </c>
      <c r="C37">
        <v>5.23</v>
      </c>
    </row>
    <row r="38" spans="1:3" ht="12.75">
      <c r="A38">
        <v>0.002</v>
      </c>
      <c r="B38">
        <f t="shared" si="1"/>
        <v>500</v>
      </c>
      <c r="C38">
        <v>5.64</v>
      </c>
    </row>
    <row r="39" spans="1:3" ht="12.75">
      <c r="A39">
        <f>1*10^-3</f>
        <v>0.001</v>
      </c>
      <c r="B39">
        <f t="shared" si="1"/>
        <v>1000</v>
      </c>
      <c r="C39">
        <v>6.33</v>
      </c>
    </row>
    <row r="40" spans="1:3" ht="12.75">
      <c r="A40">
        <f>9*10^-4</f>
        <v>0.0009000000000000001</v>
      </c>
      <c r="B40">
        <f t="shared" si="1"/>
        <v>1111.111111111111</v>
      </c>
      <c r="C40">
        <v>6.44</v>
      </c>
    </row>
    <row r="41" spans="1:3" ht="12.75">
      <c r="A41">
        <f>8*10^-4</f>
        <v>0.0008</v>
      </c>
      <c r="B41">
        <f t="shared" si="1"/>
        <v>1250</v>
      </c>
      <c r="C41">
        <v>6.55</v>
      </c>
    </row>
    <row r="42" spans="1:3" ht="12.75">
      <c r="A42">
        <f>7*10^-4</f>
        <v>0.0007</v>
      </c>
      <c r="B42">
        <f t="shared" si="1"/>
        <v>1428.5714285714287</v>
      </c>
      <c r="C42">
        <v>6.69</v>
      </c>
    </row>
    <row r="43" spans="1:3" ht="12.75">
      <c r="A43">
        <f>6*10^-4</f>
        <v>0.0006000000000000001</v>
      </c>
      <c r="B43">
        <f t="shared" si="1"/>
        <v>1666.6666666666665</v>
      </c>
      <c r="C43">
        <v>6.84</v>
      </c>
    </row>
    <row r="44" spans="1:3" ht="12.75">
      <c r="A44">
        <f>5*10^-4</f>
        <v>0.0005</v>
      </c>
      <c r="B44">
        <f t="shared" si="1"/>
        <v>2000</v>
      </c>
      <c r="C44">
        <v>7.02</v>
      </c>
    </row>
    <row r="45" spans="1:3" ht="12.75">
      <c r="A45">
        <f>4*10^-4</f>
        <v>0.0004</v>
      </c>
      <c r="B45">
        <f t="shared" si="1"/>
        <v>2500</v>
      </c>
      <c r="C45">
        <v>7.25</v>
      </c>
    </row>
    <row r="46" spans="1:3" ht="12.75">
      <c r="A46">
        <f>3*10^-4</f>
        <v>0.00030000000000000003</v>
      </c>
      <c r="B46">
        <f t="shared" si="1"/>
        <v>3333.333333333333</v>
      </c>
      <c r="C46">
        <v>7.53</v>
      </c>
    </row>
    <row r="47" spans="1:3" ht="12.75">
      <c r="A47">
        <f>2*10^-4</f>
        <v>0.0002</v>
      </c>
      <c r="B47">
        <f t="shared" si="1"/>
        <v>5000</v>
      </c>
      <c r="C47">
        <v>7.94</v>
      </c>
    </row>
    <row r="48" spans="1:3" ht="12.75">
      <c r="A48">
        <f>1*10^-4</f>
        <v>0.0001</v>
      </c>
      <c r="B48">
        <f t="shared" si="1"/>
        <v>10000</v>
      </c>
      <c r="C48">
        <v>8.63</v>
      </c>
    </row>
    <row r="49" spans="1:3" ht="12.75">
      <c r="A49">
        <f>9*10^-5</f>
        <v>9E-05</v>
      </c>
      <c r="B49">
        <f t="shared" si="1"/>
        <v>11111.111111111111</v>
      </c>
      <c r="C49">
        <v>8.74</v>
      </c>
    </row>
    <row r="50" spans="1:3" ht="12.75">
      <c r="A50">
        <f>8*10^-5</f>
        <v>8E-05</v>
      </c>
      <c r="B50">
        <f t="shared" si="1"/>
        <v>12499.999999999998</v>
      </c>
      <c r="C50">
        <v>8.86</v>
      </c>
    </row>
    <row r="51" spans="1:3" ht="12.75">
      <c r="A51">
        <f>7*10^-5</f>
        <v>7.000000000000001E-05</v>
      </c>
      <c r="B51">
        <f t="shared" si="1"/>
        <v>14285.714285714284</v>
      </c>
      <c r="C51">
        <v>8.99</v>
      </c>
    </row>
    <row r="52" spans="1:3" ht="12.75">
      <c r="A52">
        <f>6*10^-5</f>
        <v>6.000000000000001E-05</v>
      </c>
      <c r="B52">
        <f t="shared" si="1"/>
        <v>16666.666666666664</v>
      </c>
      <c r="C52">
        <v>9.14</v>
      </c>
    </row>
    <row r="53" spans="1:3" ht="12.75">
      <c r="A53">
        <f>5*10^-5</f>
        <v>5E-05</v>
      </c>
      <c r="B53">
        <f t="shared" si="1"/>
        <v>20000</v>
      </c>
      <c r="C53">
        <v>9.33</v>
      </c>
    </row>
    <row r="54" spans="1:3" ht="12.75">
      <c r="A54">
        <f>4*10^-5</f>
        <v>4E-05</v>
      </c>
      <c r="B54">
        <f t="shared" si="1"/>
        <v>24999.999999999996</v>
      </c>
      <c r="C54">
        <v>9.55</v>
      </c>
    </row>
    <row r="55" spans="1:3" ht="12.75">
      <c r="A55">
        <f>3*10^-5</f>
        <v>3.0000000000000004E-05</v>
      </c>
      <c r="B55">
        <f t="shared" si="1"/>
        <v>33333.33333333333</v>
      </c>
      <c r="C55">
        <v>9.84</v>
      </c>
    </row>
    <row r="56" spans="1:3" ht="12.75">
      <c r="A56">
        <f>2*10^-5</f>
        <v>2E-05</v>
      </c>
      <c r="B56">
        <f t="shared" si="1"/>
        <v>49999.99999999999</v>
      </c>
      <c r="C56">
        <v>10.24</v>
      </c>
    </row>
    <row r="57" spans="1:3" ht="12.75">
      <c r="A57">
        <f>1*10^-5</f>
        <v>1E-05</v>
      </c>
      <c r="B57">
        <f t="shared" si="1"/>
        <v>99999.99999999999</v>
      </c>
      <c r="C57">
        <v>10.94</v>
      </c>
    </row>
    <row r="58" spans="1:3" ht="12.75">
      <c r="A58">
        <f>9*10^-6</f>
        <v>9E-06</v>
      </c>
      <c r="B58">
        <f t="shared" si="1"/>
        <v>111111.11111111111</v>
      </c>
      <c r="C58">
        <v>11.04</v>
      </c>
    </row>
    <row r="59" spans="1:3" ht="12.75">
      <c r="A59">
        <f>8*10^-6</f>
        <v>8E-06</v>
      </c>
      <c r="B59">
        <f t="shared" si="1"/>
        <v>125000</v>
      </c>
      <c r="C59">
        <v>11.16</v>
      </c>
    </row>
    <row r="60" spans="1:3" ht="12.75">
      <c r="A60">
        <f>7*10^-6</f>
        <v>7E-06</v>
      </c>
      <c r="B60">
        <f t="shared" si="1"/>
        <v>142857.14285714287</v>
      </c>
      <c r="C60">
        <v>11.29</v>
      </c>
    </row>
    <row r="61" spans="1:3" ht="12.75">
      <c r="A61">
        <f>6*10^-6</f>
        <v>6E-06</v>
      </c>
      <c r="B61">
        <f t="shared" si="1"/>
        <v>166666.66666666666</v>
      </c>
      <c r="C61">
        <v>11.45</v>
      </c>
    </row>
    <row r="62" spans="1:3" ht="12.75">
      <c r="A62">
        <f>5*10^-6</f>
        <v>4.9999999999999996E-06</v>
      </c>
      <c r="B62">
        <f t="shared" si="1"/>
        <v>200000.00000000003</v>
      </c>
      <c r="C62">
        <v>11.63</v>
      </c>
    </row>
    <row r="63" spans="1:3" ht="12.75">
      <c r="A63">
        <f>4*10^-6</f>
        <v>4E-06</v>
      </c>
      <c r="B63">
        <f t="shared" si="1"/>
        <v>250000</v>
      </c>
      <c r="C63">
        <v>11.85</v>
      </c>
    </row>
    <row r="64" spans="1:3" ht="12.75">
      <c r="A64">
        <f>3*10^-6</f>
        <v>3E-06</v>
      </c>
      <c r="B64">
        <f t="shared" si="1"/>
        <v>333333.3333333333</v>
      </c>
      <c r="C64">
        <v>12.14</v>
      </c>
    </row>
    <row r="65" spans="1:3" ht="12.75">
      <c r="A65">
        <f>2*10^-6</f>
        <v>2E-06</v>
      </c>
      <c r="B65">
        <f t="shared" si="1"/>
        <v>500000</v>
      </c>
      <c r="C65">
        <v>12.55</v>
      </c>
    </row>
    <row r="66" spans="1:3" ht="12.75">
      <c r="A66">
        <f>1*10^-6</f>
        <v>1E-06</v>
      </c>
      <c r="B66">
        <f t="shared" si="1"/>
        <v>1000000</v>
      </c>
      <c r="C66">
        <v>13.24</v>
      </c>
    </row>
    <row r="67" spans="1:3" ht="12.75">
      <c r="A67">
        <f>9*10^-7</f>
        <v>9E-07</v>
      </c>
      <c r="B67">
        <f t="shared" si="1"/>
        <v>1111111.1111111112</v>
      </c>
      <c r="C67">
        <v>13.34</v>
      </c>
    </row>
    <row r="68" spans="1:3" ht="12.75">
      <c r="A68">
        <f>8*10^-7</f>
        <v>8E-07</v>
      </c>
      <c r="B68">
        <f aca="true" t="shared" si="2" ref="B68:B93">1/A68</f>
        <v>1250000</v>
      </c>
      <c r="C68">
        <v>13.46</v>
      </c>
    </row>
    <row r="69" spans="1:3" ht="12.75">
      <c r="A69">
        <f>7*10^-7</f>
        <v>7E-07</v>
      </c>
      <c r="B69">
        <f t="shared" si="2"/>
        <v>1428571.4285714286</v>
      </c>
      <c r="C69">
        <v>13.6</v>
      </c>
    </row>
    <row r="70" spans="1:3" ht="12.75">
      <c r="A70">
        <f>6*10^-7</f>
        <v>6E-07</v>
      </c>
      <c r="B70">
        <f t="shared" si="2"/>
        <v>1666666.6666666667</v>
      </c>
      <c r="C70">
        <v>13.75</v>
      </c>
    </row>
    <row r="71" spans="1:3" ht="12.75">
      <c r="A71">
        <f>5*10^-7</f>
        <v>5E-07</v>
      </c>
      <c r="B71">
        <f t="shared" si="2"/>
        <v>2000000</v>
      </c>
      <c r="C71">
        <v>13.93</v>
      </c>
    </row>
    <row r="72" spans="1:3" ht="12.75">
      <c r="A72">
        <f>4*10^-7</f>
        <v>4E-07</v>
      </c>
      <c r="B72">
        <f t="shared" si="2"/>
        <v>2500000</v>
      </c>
      <c r="C72">
        <v>14.15</v>
      </c>
    </row>
    <row r="73" spans="1:3" ht="12.75">
      <c r="A73">
        <f>3*10^-7</f>
        <v>3E-07</v>
      </c>
      <c r="B73">
        <f t="shared" si="2"/>
        <v>3333333.3333333335</v>
      </c>
      <c r="C73">
        <v>14.44</v>
      </c>
    </row>
    <row r="74" spans="1:3" ht="12.75">
      <c r="A74">
        <f>2*10^-7</f>
        <v>2E-07</v>
      </c>
      <c r="B74">
        <f t="shared" si="2"/>
        <v>5000000</v>
      </c>
      <c r="C74">
        <v>14.85</v>
      </c>
    </row>
    <row r="75" spans="1:3" ht="12.75">
      <c r="A75">
        <f>1*10^-7</f>
        <v>1E-07</v>
      </c>
      <c r="B75">
        <f t="shared" si="2"/>
        <v>10000000</v>
      </c>
      <c r="C75">
        <v>15.54</v>
      </c>
    </row>
    <row r="76" spans="1:3" ht="12.75">
      <c r="A76">
        <f>9*10^-8</f>
        <v>9E-08</v>
      </c>
      <c r="B76">
        <f t="shared" si="2"/>
        <v>11111111.111111112</v>
      </c>
      <c r="C76">
        <v>15.65</v>
      </c>
    </row>
    <row r="77" spans="1:3" ht="12.75">
      <c r="A77">
        <f>8*10^-8</f>
        <v>8E-08</v>
      </c>
      <c r="B77">
        <f t="shared" si="2"/>
        <v>12500000</v>
      </c>
      <c r="C77">
        <v>15.76</v>
      </c>
    </row>
    <row r="78" spans="1:3" ht="12.75">
      <c r="A78">
        <f>7*10^-8</f>
        <v>7E-08</v>
      </c>
      <c r="B78">
        <f t="shared" si="2"/>
        <v>14285714.285714285</v>
      </c>
      <c r="C78">
        <v>15.9</v>
      </c>
    </row>
    <row r="79" spans="1:3" ht="12.75">
      <c r="A79">
        <f>6*10^-8</f>
        <v>6.000000000000001E-08</v>
      </c>
      <c r="B79">
        <f t="shared" si="2"/>
        <v>16666666.666666664</v>
      </c>
      <c r="C79">
        <v>16.05</v>
      </c>
    </row>
    <row r="80" spans="1:3" ht="12.75">
      <c r="A80">
        <f>5*10^-8</f>
        <v>5E-08</v>
      </c>
      <c r="B80">
        <f t="shared" si="2"/>
        <v>20000000</v>
      </c>
      <c r="C80">
        <v>16.23</v>
      </c>
    </row>
    <row r="81" spans="1:3" ht="12.75">
      <c r="A81">
        <f>4*10^-8</f>
        <v>4E-08</v>
      </c>
      <c r="B81">
        <f t="shared" si="2"/>
        <v>25000000</v>
      </c>
      <c r="C81">
        <v>16.46</v>
      </c>
    </row>
    <row r="82" spans="1:3" ht="12.75">
      <c r="A82">
        <f>3*10^-8</f>
        <v>3.0000000000000004E-08</v>
      </c>
      <c r="B82">
        <f t="shared" si="2"/>
        <v>33333333.33333333</v>
      </c>
      <c r="C82">
        <v>16.74</v>
      </c>
    </row>
    <row r="83" spans="1:3" ht="12.75">
      <c r="A83">
        <f>2*10^-8</f>
        <v>2E-08</v>
      </c>
      <c r="B83">
        <f t="shared" si="2"/>
        <v>50000000</v>
      </c>
      <c r="C83">
        <v>17.15</v>
      </c>
    </row>
    <row r="84" spans="1:3" ht="12.75">
      <c r="A84">
        <f>1*10^-8</f>
        <v>1E-08</v>
      </c>
      <c r="B84">
        <f t="shared" si="2"/>
        <v>100000000</v>
      </c>
      <c r="C84">
        <v>17.84</v>
      </c>
    </row>
    <row r="85" spans="1:3" ht="12.75">
      <c r="A85">
        <f>9*10^-9</f>
        <v>9.000000000000001E-09</v>
      </c>
      <c r="B85">
        <f t="shared" si="2"/>
        <v>111111111.11111109</v>
      </c>
      <c r="C85">
        <v>17.95</v>
      </c>
    </row>
    <row r="86" spans="1:3" ht="12.75">
      <c r="A86">
        <f>8*10^-9</f>
        <v>8E-09</v>
      </c>
      <c r="B86">
        <f t="shared" si="2"/>
        <v>124999999.99999999</v>
      </c>
      <c r="C86">
        <v>18.07</v>
      </c>
    </row>
    <row r="87" spans="1:3" ht="12.75">
      <c r="A87">
        <f>7*10^-9</f>
        <v>7.000000000000001E-09</v>
      </c>
      <c r="B87">
        <f t="shared" si="2"/>
        <v>142857142.85714284</v>
      </c>
      <c r="C87">
        <v>18.2</v>
      </c>
    </row>
    <row r="88" spans="1:3" ht="12.75">
      <c r="A88">
        <f>6*10^-9</f>
        <v>6.000000000000001E-09</v>
      </c>
      <c r="B88">
        <f t="shared" si="2"/>
        <v>166666666.66666666</v>
      </c>
      <c r="C88">
        <v>18.35</v>
      </c>
    </row>
    <row r="89" spans="1:3" ht="12.75">
      <c r="A89">
        <f>5*10^-9</f>
        <v>5E-09</v>
      </c>
      <c r="B89">
        <f t="shared" si="2"/>
        <v>200000000</v>
      </c>
      <c r="C89">
        <v>18.54</v>
      </c>
    </row>
    <row r="90" spans="1:3" ht="12.75">
      <c r="A90">
        <f>4*10^-9</f>
        <v>4E-09</v>
      </c>
      <c r="B90">
        <f t="shared" si="2"/>
        <v>249999999.99999997</v>
      </c>
      <c r="C90">
        <v>18.76</v>
      </c>
    </row>
    <row r="91" spans="1:3" ht="12.75">
      <c r="A91">
        <f>3*10^-9</f>
        <v>3.0000000000000004E-09</v>
      </c>
      <c r="B91">
        <f t="shared" si="2"/>
        <v>333333333.3333333</v>
      </c>
      <c r="C91">
        <v>19.05</v>
      </c>
    </row>
    <row r="92" spans="1:3" ht="12.75">
      <c r="A92">
        <f>2*10^-9</f>
        <v>2E-09</v>
      </c>
      <c r="B92">
        <f t="shared" si="2"/>
        <v>499999999.99999994</v>
      </c>
      <c r="C92">
        <v>19.45</v>
      </c>
    </row>
    <row r="93" spans="1:3" ht="12.75">
      <c r="A93">
        <f>1*10^-9</f>
        <v>1E-09</v>
      </c>
      <c r="B93">
        <f t="shared" si="2"/>
        <v>999999999.9999999</v>
      </c>
      <c r="C93">
        <v>20.15</v>
      </c>
    </row>
  </sheetData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Scott Eaton</dc:creator>
  <cp:keywords/>
  <dc:description/>
  <cp:lastModifiedBy>eatonls</cp:lastModifiedBy>
  <cp:lastPrinted>2000-12-08T18:07:43Z</cp:lastPrinted>
  <dcterms:created xsi:type="dcterms:W3CDTF">1998-03-19T17:07:40Z</dcterms:created>
  <dcterms:modified xsi:type="dcterms:W3CDTF">2007-12-03T14:24:00Z</dcterms:modified>
  <cp:category/>
  <cp:version/>
  <cp:contentType/>
  <cp:contentStatus/>
</cp:coreProperties>
</file>